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51b612893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&amp;OP Plan" sheetId="1" r:id="Rd9cd49199a9d401b"/>
    <x:sheet xmlns:r="http://schemas.openxmlformats.org/officeDocument/2006/relationships" name="Summary" sheetId="2" r:id="R939bb2d405b940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0.0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ill>
        <x:patternFill patternType="solid">
          <x:bgColor rgb="FFF4CC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FCE5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a9be0c8a69495b" /><Relationship Type="http://schemas.openxmlformats.org/officeDocument/2006/relationships/theme" Target="/xl/theme/theme1.xml" Id="R29d70b109f534153" /><Relationship Type="http://schemas.openxmlformats.org/officeDocument/2006/relationships/sharedStrings" Target="/xl/sharedStrings.xml" Id="Rccb5e7c087e64c4c" /><Relationship Type="http://schemas.openxmlformats.org/officeDocument/2006/relationships/worksheet" Target="/xl/worksheets/sheet1.xml" Id="Rd9cd49199a9d401b" /><Relationship Type="http://schemas.openxmlformats.org/officeDocument/2006/relationships/worksheet" Target="/xl/worksheets/sheet2.xml" Id="R939bb2d405b940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3" hidden="0" customWidth="1"/>
    <x:col min="3" max="3" width="10" hidden="0" customWidth="1"/>
    <x:col min="4" max="4" width="15" hidden="0" customWidth="1"/>
    <x:col min="5" max="5" width="13" hidden="0" customWidth="1"/>
    <x:col min="6" max="6" width="11" hidden="0" customWidth="1"/>
    <x:col min="7" max="7" width="11" hidden="0" customWidth="1"/>
    <x:col min="8" max="8" width="12" hidden="0" customWidth="1"/>
    <x:col min="9" max="9" width="11" hidden="0" customWidth="1"/>
    <x:col min="10" max="10" width="13" hidden="0" customWidth="1"/>
    <x:col min="11" max="11" width="11" hidden="0" customWidth="1"/>
    <x:col min="12" max="12" width="20" hidden="0" customWidth="1"/>
  </x:cols>
  <x:sheetData>
    <x:row r="1">
      <x:c r="A1" s="14" t="str">
        <x:v>SCMANA S&amp;OP Reconciliation Workbook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</x:row>
    <x:row r="2">
      <x:c r="A2" s="15" t="str">
        <x:v>Enter monthly demand, overrides, supply, capacity and opening inventory. Formula cells calculate S&amp;OP gaps and projected inventory.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</x:row>
    <x:row r="3">
      <x:c r="A3" s="15"/>
      <x:c r="B3" s="15"/>
      <x:c r="C3" s="15"/>
      <x:c r="D3" s="15"/>
      <x:c r="E3" s="15"/>
      <x:c r="F3" s="15"/>
      <x:c r="G3" s="15"/>
      <x:c r="H3" s="15"/>
      <x:c r="I3" s="15"/>
      <x:c r="J3" s="15"/>
      <x:c r="K3" s="15"/>
      <x:c r="L3" s="15"/>
    </x:row>
    <x:row r="4">
      <x:c r="A4" s="16" t="str">
        <x:v>Month</x:v>
      </x:c>
      <x:c r="B4" s="16" t="str">
        <x:v>Stat Forecast</x:v>
      </x:c>
      <x:c r="C4" s="16" t="str">
        <x:v>Override</x:v>
      </x:c>
      <x:c r="D4" s="16" t="str">
        <x:v>Consensus Demand</x:v>
      </x:c>
      <x:c r="E4" s="16" t="str">
        <x:v>Planned Supply</x:v>
      </x:c>
      <x:c r="F4" s="16" t="str">
        <x:v>Capacity</x:v>
      </x:c>
      <x:c r="G4" s="16" t="str">
        <x:v>Supply Gap</x:v>
      </x:c>
      <x:c r="H4" s="16" t="str">
        <x:v>Opening Inv.</x:v>
      </x:c>
      <x:c r="I4" s="16" t="str">
        <x:v>Ending Inv.</x:v>
      </x:c>
      <x:c r="J4" s="16" t="str">
        <x:v>Capacity Util.</x:v>
      </x:c>
      <x:c r="K4" s="16" t="str">
        <x:v>Inv. Cover</x:v>
      </x:c>
      <x:c r="L4" s="16" t="str">
        <x:v>Action</x:v>
      </x:c>
    </x:row>
    <x:row r="5">
      <x:c r="A5" s="15" t="str">
        <x:v>Oct-26</x:v>
      </x:c>
      <x:c r="B5" s="15" t="n">
        <x:v>1000</x:v>
      </x:c>
      <x:c r="C5" s="15" t="n">
        <x:v>50</x:v>
      </x:c>
      <x:c r="D5" s="15" t="n">
        <x:f>B5+C5</x:f>
        <x:v>1050</x:v>
      </x:c>
      <x:c r="E5" s="15" t="n">
        <x:v>1020</x:v>
      </x:c>
      <x:c r="F5" s="15" t="n">
        <x:v>1100</x:v>
      </x:c>
      <x:c r="G5" s="15" t="n">
        <x:f>E5-D5</x:f>
        <x:v>-30</x:v>
      </x:c>
      <x:c r="H5" s="15" t="n">
        <x:v>400</x:v>
      </x:c>
      <x:c r="I5" s="15" t="n">
        <x:f>H5+E5-D5</x:f>
        <x:v>370</x:v>
      </x:c>
      <x:c r="J5" s="17" t="n">
        <x:f>IF(F5=0,0,E5/F5)</x:f>
        <x:v>0.9272727272727272</x:v>
      </x:c>
      <x:c r="K5" s="18" t="n">
        <x:f>IF(D5=0,0,I5/D5)</x:f>
        <x:v>0.3523809523809524</x:v>
      </x:c>
      <x:c r="L5" s="15" t="str">
        <x:f>IF(I5&lt;0,"Resolve shortage",IF(J5&gt;1,"Capacity issue",IF(G5&lt;0,"Close supply gap",IF(K5&gt;0.5,"Review excess","Balanced"))))</x:f>
        <x:v>Close supply gap</x:v>
      </x:c>
    </x:row>
    <x:row r="6">
      <x:c r="A6" s="15" t="str">
        <x:v>Nov-26</x:v>
      </x:c>
      <x:c r="B6" s="15" t="n">
        <x:v>1050</x:v>
      </x:c>
      <x:c r="C6" s="15" t="n">
        <x:v>0</x:v>
      </x:c>
      <x:c r="D6" s="15" t="n">
        <x:f>B6+C6</x:f>
        <x:v>1050</x:v>
      </x:c>
      <x:c r="E6" s="15" t="n">
        <x:v>1080</x:v>
      </x:c>
      <x:c r="F6" s="15" t="n">
        <x:v>1100</x:v>
      </x:c>
      <x:c r="G6" s="15" t="n">
        <x:f>E6-D6</x:f>
        <x:v>30</x:v>
      </x:c>
      <x:c r="H6" s="15" t="n">
        <x:f>I5</x:f>
        <x:v>370</x:v>
      </x:c>
      <x:c r="I6" s="15" t="n">
        <x:f>H6+E6-D6</x:f>
        <x:v>400</x:v>
      </x:c>
      <x:c r="J6" s="17" t="n">
        <x:f>IF(F6=0,0,E6/F6)</x:f>
        <x:v>0.9818181818181818</x:v>
      </x:c>
      <x:c r="K6" s="18" t="n">
        <x:f>IF(D6=0,0,I6/D6)</x:f>
        <x:v>0.38095238095238093</x:v>
      </x:c>
      <x:c r="L6" s="15" t="str">
        <x:f>IF(I6&lt;0,"Resolve shortage",IF(J6&gt;1,"Capacity issue",IF(G6&lt;0,"Close supply gap",IF(K6&gt;0.5,"Review excess","Balanced"))))</x:f>
        <x:v>Balanced</x:v>
      </x:c>
    </x:row>
    <x:row r="7">
      <x:c r="A7" s="15" t="str">
        <x:v>Dec-26</x:v>
      </x:c>
      <x:c r="B7" s="15" t="n">
        <x:v>1200</x:v>
      </x:c>
      <x:c r="C7" s="15" t="n">
        <x:v>100</x:v>
      </x:c>
      <x:c r="D7" s="15" t="n">
        <x:f>B7+C7</x:f>
        <x:v>1300</x:v>
      </x:c>
      <x:c r="E7" s="15" t="n">
        <x:v>1180</x:v>
      </x:c>
      <x:c r="F7" s="15" t="n">
        <x:v>1200</x:v>
      </x:c>
      <x:c r="G7" s="15" t="n">
        <x:f>E7-D7</x:f>
        <x:v>-120</x:v>
      </x:c>
      <x:c r="H7" s="15" t="n">
        <x:f>I6</x:f>
        <x:v>400</x:v>
      </x:c>
      <x:c r="I7" s="15" t="n">
        <x:f>H7+E7-D7</x:f>
        <x:v>280</x:v>
      </x:c>
      <x:c r="J7" s="17" t="n">
        <x:f>IF(F7=0,0,E7/F7)</x:f>
        <x:v>0.9833333333333333</x:v>
      </x:c>
      <x:c r="K7" s="18" t="n">
        <x:f>IF(D7=0,0,I7/D7)</x:f>
        <x:v>0.2153846153846154</x:v>
      </x:c>
      <x:c r="L7" s="15" t="str">
        <x:f>IF(I7&lt;0,"Resolve shortage",IF(J7&gt;1,"Capacity issue",IF(G7&lt;0,"Close supply gap",IF(K7&gt;0.5,"Review excess","Balanced"))))</x:f>
        <x:v>Close supply gap</x:v>
      </x:c>
    </x:row>
    <x:row r="8">
      <x:c r="A8" s="15" t="str">
        <x:v>Jan-27</x:v>
      </x:c>
      <x:c r="B8" s="15" t="n">
        <x:v>980</x:v>
      </x:c>
      <x:c r="C8" s="15" t="n">
        <x:v>0</x:v>
      </x:c>
      <x:c r="D8" s="15" t="n">
        <x:f>B8+C8</x:f>
        <x:v>980</x:v>
      </x:c>
      <x:c r="E8" s="15" t="n">
        <x:v>1000</x:v>
      </x:c>
      <x:c r="F8" s="15" t="n">
        <x:v>1050</x:v>
      </x:c>
      <x:c r="G8" s="15" t="n">
        <x:f>E8-D8</x:f>
        <x:v>20</x:v>
      </x:c>
      <x:c r="H8" s="15" t="n">
        <x:f>I7</x:f>
        <x:v>280</x:v>
      </x:c>
      <x:c r="I8" s="15" t="n">
        <x:f>H8+E8-D8</x:f>
        <x:v>300</x:v>
      </x:c>
      <x:c r="J8" s="17" t="n">
        <x:f>IF(F8=0,0,E8/F8)</x:f>
        <x:v>0.9523809523809523</x:v>
      </x:c>
      <x:c r="K8" s="18" t="n">
        <x:f>IF(D8=0,0,I8/D8)</x:f>
        <x:v>0.30612244897959184</x:v>
      </x:c>
      <x:c r="L8" s="15" t="str">
        <x:f>IF(I8&lt;0,"Resolve shortage",IF(J8&gt;1,"Capacity issue",IF(G8&lt;0,"Close supply gap",IF(K8&gt;0.5,"Review excess","Balanced"))))</x:f>
        <x:v>Balanced</x:v>
      </x:c>
    </x:row>
    <x:row r="9">
      <x:c r="A9" s="15" t="str">
        <x:v>Feb-27</x:v>
      </x:c>
      <x:c r="B9" s="15" t="n">
        <x:v>1020</x:v>
      </x:c>
      <x:c r="C9" s="15" t="n">
        <x:v>-20</x:v>
      </x:c>
      <x:c r="D9" s="15" t="n">
        <x:f>B9+C9</x:f>
        <x:v>1000</x:v>
      </x:c>
      <x:c r="E9" s="15" t="n">
        <x:v>1000</x:v>
      </x:c>
      <x:c r="F9" s="15" t="n">
        <x:v>1050</x:v>
      </x:c>
      <x:c r="G9" s="15" t="n">
        <x:f>E9-D9</x:f>
        <x:v>0</x:v>
      </x:c>
      <x:c r="H9" s="15" t="n">
        <x:f>I8</x:f>
        <x:v>300</x:v>
      </x:c>
      <x:c r="I9" s="15" t="n">
        <x:f>H9+E9-D9</x:f>
        <x:v>300</x:v>
      </x:c>
      <x:c r="J9" s="17" t="n">
        <x:f>IF(F9=0,0,E9/F9)</x:f>
        <x:v>0.9523809523809523</x:v>
      </x:c>
      <x:c r="K9" s="18" t="n">
        <x:f>IF(D9=0,0,I9/D9)</x:f>
        <x:v>0.3</x:v>
      </x:c>
      <x:c r="L9" s="15" t="str">
        <x:f>IF(I9&lt;0,"Resolve shortage",IF(J9&gt;1,"Capacity issue",IF(G9&lt;0,"Close supply gap",IF(K9&gt;0.5,"Review excess","Balanced"))))</x:f>
        <x:v>Balanced</x:v>
      </x:c>
    </x:row>
    <x:row r="10">
      <x:c r="A10" s="15" t="str">
        <x:v>Mar-27</x:v>
      </x:c>
      <x:c r="B10" s="15" t="n">
        <x:v>1100</x:v>
      </x:c>
      <x:c r="C10" s="15" t="n">
        <x:v>50</x:v>
      </x:c>
      <x:c r="D10" s="15" t="n">
        <x:f>B10+C10</x:f>
        <x:v>1150</x:v>
      </x:c>
      <x:c r="E10" s="15" t="n">
        <x:v>1120</x:v>
      </x:c>
      <x:c r="F10" s="15" t="n">
        <x:v>1150</x:v>
      </x:c>
      <x:c r="G10" s="15" t="n">
        <x:f>E10-D10</x:f>
        <x:v>-30</x:v>
      </x:c>
      <x:c r="H10" s="15" t="n">
        <x:f>I9</x:f>
        <x:v>300</x:v>
      </x:c>
      <x:c r="I10" s="15" t="n">
        <x:f>H10+E10-D10</x:f>
        <x:v>270</x:v>
      </x:c>
      <x:c r="J10" s="17" t="n">
        <x:f>IF(F10=0,0,E10/F10)</x:f>
        <x:v>0.9739130434782609</x:v>
      </x:c>
      <x:c r="K10" s="18" t="n">
        <x:f>IF(D10=0,0,I10/D10)</x:f>
        <x:v>0.23478260869565218</x:v>
      </x:c>
      <x:c r="L10" s="15" t="str">
        <x:f>IF(I10&lt;0,"Resolve shortage",IF(J10&gt;1,"Capacity issue",IF(G10&lt;0,"Close supply gap",IF(K10&gt;0.5,"Review excess","Balanced"))))</x:f>
        <x:v>Close supply gap</x:v>
      </x:c>
    </x:row>
    <x:row r="11">
      <x:c r="A11" s="15" t="str">
        <x:v>Apr-27</x:v>
      </x:c>
      <x:c r="B11" s="15" t="n">
        <x:v>1150</x:v>
      </x:c>
      <x:c r="C11" s="15" t="n">
        <x:v>0</x:v>
      </x:c>
      <x:c r="D11" s="15" t="n">
        <x:f>B11+C11</x:f>
        <x:v>1150</x:v>
      </x:c>
      <x:c r="E11" s="15" t="n">
        <x:v>1160</x:v>
      </x:c>
      <x:c r="F11" s="15" t="n">
        <x:v>1200</x:v>
      </x:c>
      <x:c r="G11" s="15" t="n">
        <x:f>E11-D11</x:f>
        <x:v>10</x:v>
      </x:c>
      <x:c r="H11" s="15" t="n">
        <x:f>I10</x:f>
        <x:v>270</x:v>
      </x:c>
      <x:c r="I11" s="15" t="n">
        <x:f>H11+E11-D11</x:f>
        <x:v>280</x:v>
      </x:c>
      <x:c r="J11" s="17" t="n">
        <x:f>IF(F11=0,0,E11/F11)</x:f>
        <x:v>0.9666666666666667</x:v>
      </x:c>
      <x:c r="K11" s="18" t="n">
        <x:f>IF(D11=0,0,I11/D11)</x:f>
        <x:v>0.24347826086956523</x:v>
      </x:c>
      <x:c r="L11" s="15" t="str">
        <x:f>IF(I11&lt;0,"Resolve shortage",IF(J11&gt;1,"Capacity issue",IF(G11&lt;0,"Close supply gap",IF(K11&gt;0.5,"Review excess","Balanced"))))</x:f>
        <x:v>Balanced</x:v>
      </x:c>
    </x:row>
    <x:row r="12">
      <x:c r="A12" s="15" t="str">
        <x:v>May-27</x:v>
      </x:c>
      <x:c r="B12" s="15" t="n">
        <x:v>1180</x:v>
      </x:c>
      <x:c r="C12" s="15" t="n">
        <x:v>80</x:v>
      </x:c>
      <x:c r="D12" s="15" t="n">
        <x:f>B12+C12</x:f>
        <x:v>1260</x:v>
      </x:c>
      <x:c r="E12" s="15" t="n">
        <x:v>1160</x:v>
      </x:c>
      <x:c r="F12" s="15" t="n">
        <x:v>1200</x:v>
      </x:c>
      <x:c r="G12" s="15" t="n">
        <x:f>E12-D12</x:f>
        <x:v>-100</x:v>
      </x:c>
      <x:c r="H12" s="15" t="n">
        <x:f>I11</x:f>
        <x:v>280</x:v>
      </x:c>
      <x:c r="I12" s="15" t="n">
        <x:f>H12+E12-D12</x:f>
        <x:v>180</x:v>
      </x:c>
      <x:c r="J12" s="17" t="n">
        <x:f>IF(F12=0,0,E12/F12)</x:f>
        <x:v>0.9666666666666667</x:v>
      </x:c>
      <x:c r="K12" s="18" t="n">
        <x:f>IF(D12=0,0,I12/D12)</x:f>
        <x:v>0.14285714285714285</x:v>
      </x:c>
      <x:c r="L12" s="15" t="str">
        <x:f>IF(I12&lt;0,"Resolve shortage",IF(J12&gt;1,"Capacity issue",IF(G12&lt;0,"Close supply gap",IF(K12&gt;0.5,"Review excess","Balanced"))))</x:f>
        <x:v>Close supply gap</x:v>
      </x:c>
    </x:row>
    <x:row r="13">
      <x:c r="A13" s="15" t="str">
        <x:v>Jun-27</x:v>
      </x:c>
      <x:c r="B13" s="15" t="n">
        <x:v>1250</x:v>
      </x:c>
      <x:c r="C13" s="15" t="n">
        <x:v>0</x:v>
      </x:c>
      <x:c r="D13" s="15" t="n">
        <x:f>B13+C13</x:f>
        <x:v>1250</x:v>
      </x:c>
      <x:c r="E13" s="15" t="n">
        <x:v>1260</x:v>
      </x:c>
      <x:c r="F13" s="15" t="n">
        <x:v>1300</x:v>
      </x:c>
      <x:c r="G13" s="15" t="n">
        <x:f>E13-D13</x:f>
        <x:v>10</x:v>
      </x:c>
      <x:c r="H13" s="15" t="n">
        <x:f>I12</x:f>
        <x:v>180</x:v>
      </x:c>
      <x:c r="I13" s="15" t="n">
        <x:f>H13+E13-D13</x:f>
        <x:v>190</x:v>
      </x:c>
      <x:c r="J13" s="17" t="n">
        <x:f>IF(F13=0,0,E13/F13)</x:f>
        <x:v>0.9692307692307692</x:v>
      </x:c>
      <x:c r="K13" s="18" t="n">
        <x:f>IF(D13=0,0,I13/D13)</x:f>
        <x:v>0.152</x:v>
      </x:c>
      <x:c r="L13" s="15" t="str">
        <x:f>IF(I13&lt;0,"Resolve shortage",IF(J13&gt;1,"Capacity issue",IF(G13&lt;0,"Close supply gap",IF(K13&gt;0.5,"Review excess","Balanced"))))</x:f>
        <x:v>Balanced</x:v>
      </x:c>
    </x:row>
    <x:row r="14">
      <x:c r="A14" s="15" t="str">
        <x:v>Jul-27</x:v>
      </x:c>
      <x:c r="B14" s="15" t="n">
        <x:v>1300</x:v>
      </x:c>
      <x:c r="C14" s="15" t="n">
        <x:v>0</x:v>
      </x:c>
      <x:c r="D14" s="15" t="n">
        <x:f>B14+C14</x:f>
        <x:v>1300</x:v>
      </x:c>
      <x:c r="E14" s="15" t="n">
        <x:v>1280</x:v>
      </x:c>
      <x:c r="F14" s="15" t="n">
        <x:v>1300</x:v>
      </x:c>
      <x:c r="G14" s="15" t="n">
        <x:f>E14-D14</x:f>
        <x:v>-20</x:v>
      </x:c>
      <x:c r="H14" s="15" t="n">
        <x:f>I13</x:f>
        <x:v>190</x:v>
      </x:c>
      <x:c r="I14" s="15" t="n">
        <x:f>H14+E14-D14</x:f>
        <x:v>170</x:v>
      </x:c>
      <x:c r="J14" s="17" t="n">
        <x:f>IF(F14=0,0,E14/F14)</x:f>
        <x:v>0.9846153846153847</x:v>
      </x:c>
      <x:c r="K14" s="18" t="n">
        <x:f>IF(D14=0,0,I14/D14)</x:f>
        <x:v>0.13076923076923078</x:v>
      </x:c>
      <x:c r="L14" s="15" t="str">
        <x:f>IF(I14&lt;0,"Resolve shortage",IF(J14&gt;1,"Capacity issue",IF(G14&lt;0,"Close supply gap",IF(K14&gt;0.5,"Review excess","Balanced"))))</x:f>
        <x:v>Close supply gap</x:v>
      </x:c>
    </x:row>
    <x:row r="15">
      <x:c r="A15" s="15" t="str">
        <x:v>Aug-27</x:v>
      </x:c>
      <x:c r="B15" s="15" t="n">
        <x:v>1280</x:v>
      </x:c>
      <x:c r="C15" s="15" t="n">
        <x:v>50</x:v>
      </x:c>
      <x:c r="D15" s="15" t="n">
        <x:f>B15+C15</x:f>
        <x:v>1330</x:v>
      </x:c>
      <x:c r="E15" s="15" t="n">
        <x:v>1300</x:v>
      </x:c>
      <x:c r="F15" s="15" t="n">
        <x:v>1350</x:v>
      </x:c>
      <x:c r="G15" s="15" t="n">
        <x:f>E15-D15</x:f>
        <x:v>-30</x:v>
      </x:c>
      <x:c r="H15" s="15" t="n">
        <x:f>I14</x:f>
        <x:v>170</x:v>
      </x:c>
      <x:c r="I15" s="15" t="n">
        <x:f>H15+E15-D15</x:f>
        <x:v>140</x:v>
      </x:c>
      <x:c r="J15" s="17" t="n">
        <x:f>IF(F15=0,0,E15/F15)</x:f>
        <x:v>0.9629629629629629</x:v>
      </x:c>
      <x:c r="K15" s="18" t="n">
        <x:f>IF(D15=0,0,I15/D15)</x:f>
        <x:v>0.10526315789473684</x:v>
      </x:c>
      <x:c r="L15" s="15" t="str">
        <x:f>IF(I15&lt;0,"Resolve shortage",IF(J15&gt;1,"Capacity issue",IF(G15&lt;0,"Close supply gap",IF(K15&gt;0.5,"Review excess","Balanced"))))</x:f>
        <x:v>Close supply gap</x:v>
      </x:c>
    </x:row>
    <x:row r="16">
      <x:c r="A16" s="15" t="str">
        <x:v>Sep-27</x:v>
      </x:c>
      <x:c r="B16" s="15" t="n">
        <x:v>1350</x:v>
      </x:c>
      <x:c r="C16" s="15" t="n">
        <x:v>100</x:v>
      </x:c>
      <x:c r="D16" s="15" t="n">
        <x:f>B16+C16</x:f>
        <x:v>1450</x:v>
      </x:c>
      <x:c r="E16" s="15" t="n">
        <x:v>1400</x:v>
      </x:c>
      <x:c r="F16" s="15" t="n">
        <x:v>1450</x:v>
      </x:c>
      <x:c r="G16" s="15" t="n">
        <x:f>E16-D16</x:f>
        <x:v>-50</x:v>
      </x:c>
      <x:c r="H16" s="15" t="n">
        <x:f>I15</x:f>
        <x:v>140</x:v>
      </x:c>
      <x:c r="I16" s="15" t="n">
        <x:f>H16+E16-D16</x:f>
        <x:v>90</x:v>
      </x:c>
      <x:c r="J16" s="17" t="n">
        <x:f>IF(F16=0,0,E16/F16)</x:f>
        <x:v>0.9655172413793104</x:v>
      </x:c>
      <x:c r="K16" s="18" t="n">
        <x:f>IF(D16=0,0,I16/D16)</x:f>
        <x:v>0.06206896551724138</x:v>
      </x:c>
      <x:c r="L16" s="15" t="str">
        <x:f>IF(I16&lt;0,"Resolve shortage",IF(J16&gt;1,"Capacity issue",IF(G16&lt;0,"Close supply gap",IF(K16&gt;0.5,"Review excess","Balanced"))))</x:f>
        <x:v>Close supply gap</x:v>
      </x:c>
    </x:row>
  </x:sheetData>
  <x:mergeCells>
    <x:mergeCell ref="A1:L1"/>
    <x:mergeCell ref="A2:L2"/>
  </x:mergeCells>
  <x:conditionalFormatting sqref="G5:G16">
    <x:cfRule type="cellIs" dxfId="0" priority="1" operator="lessThan">
      <x:formula>0</x:formula>
    </x:cfRule>
  </x:conditionalFormatting>
  <x:conditionalFormatting sqref="I5:I16">
    <x:cfRule type="cellIs" dxfId="1" priority="2" operator="lessThan">
      <x:formula>0</x:formula>
    </x:cfRule>
  </x:conditionalFormatting>
  <x:conditionalFormatting sqref="J5:J16">
    <x:cfRule type="cellIs" dxfId="2" priority="3" operator="greaterThan">
      <x:formula>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</x:cols>
  <x:sheetData>
    <x:row r="1">
      <x:c r="A1" s="3" t="str">
        <x:v>S&amp;OP KPI Summary</x:v>
      </x:c>
      <x:c r="B1" s="3"/>
    </x:row>
    <x:row r="3">
      <x:c r="A3" s="7" t="str">
        <x:v>KPI</x:v>
      </x:c>
      <x:c r="B3" s="7" t="str">
        <x:v>Result</x:v>
      </x:c>
    </x:row>
    <x:row r="4">
      <x:c r="A4" t="str">
        <x:v>Total Consensus Demand</x:v>
      </x:c>
      <x:c r="B4" t="n">
        <x:f>SUM('S&amp;OP Plan'!D5:D16)</x:f>
        <x:v>14270</x:v>
      </x:c>
    </x:row>
    <x:row r="5">
      <x:c r="A5" t="str">
        <x:v>Total Planned Supply</x:v>
      </x:c>
      <x:c r="B5" t="n">
        <x:f>SUM('S&amp;OP Plan'!E5:E16)</x:f>
        <x:v>13960</x:v>
      </x:c>
    </x:row>
    <x:row r="6">
      <x:c r="A6" t="str">
        <x:v>Net Supply Gap</x:v>
      </x:c>
      <x:c r="B6" t="n">
        <x:f>SUM('S&amp;OP Plan'!G5:G16)</x:f>
        <x:v>-310</x:v>
      </x:c>
    </x:row>
    <x:row r="7">
      <x:c r="A7" t="str">
        <x:v>Ending Inventory</x:v>
      </x:c>
      <x:c r="B7" t="n">
        <x:f>'S&amp;OP Plan'!I16</x:f>
        <x:v>90</x:v>
      </x:c>
    </x:row>
    <x:row r="8">
      <x:c r="A8" t="str">
        <x:v>Avg Capacity Utilization</x:v>
      </x:c>
      <x:c r="B8" s="10" t="n">
        <x:f>AVERAGE('S&amp;OP Plan'!J5:J16)</x:f>
        <x:v>0.9655632401821808</x:v>
      </x:c>
    </x:row>
    <x:row r="9">
      <x:c r="A9" t="str">
        <x:v>Months with Supply Shortfall</x:v>
      </x:c>
      <x:c r="B9" t="n">
        <x:f>COUNTIF('S&amp;OP Plan'!G5:G16,"&lt;0")</x:f>
        <x:v>7</x:v>
      </x:c>
    </x:row>
  </x:sheetData>
  <x:mergeCells>
    <x:mergeCell ref="A1:B1"/>
  </x:mergeCells>
  <x:pageMargins left="0.7" right="0.7" top="0.75" bottom="0.75" header="0.3" footer="0.3"/>
</x:worksheet>
</file>